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60" windowWidth="12396" windowHeight="10548"/>
  </bookViews>
  <sheets>
    <sheet name="N724CP" sheetId="1" r:id="rId1"/>
  </sheets>
  <calcPr calcId="144525"/>
</workbook>
</file>

<file path=xl/calcChain.xml><?xml version="1.0" encoding="utf-8"?>
<calcChain xmlns="http://schemas.openxmlformats.org/spreadsheetml/2006/main">
  <c r="B17" i="1" l="1"/>
  <c r="B16" i="1"/>
  <c r="B15" i="1"/>
  <c r="D16" i="1" l="1"/>
  <c r="F6" i="1"/>
  <c r="B7" i="1"/>
  <c r="D7" i="1"/>
  <c r="B14" i="1"/>
  <c r="D14" i="1" s="1"/>
  <c r="D17" i="1"/>
  <c r="D18" i="1"/>
  <c r="D19" i="1"/>
  <c r="B21" i="1"/>
  <c r="D21" i="1" s="1"/>
  <c r="D23" i="1"/>
  <c r="B25" i="1"/>
  <c r="D25" i="1" s="1"/>
  <c r="B20" i="1" l="1"/>
  <c r="B22" i="1" s="1"/>
  <c r="C22" i="1" s="1"/>
  <c r="D15" i="1"/>
  <c r="D20" i="1" s="1"/>
  <c r="D22" i="1" s="1"/>
  <c r="D24" i="1" s="1"/>
  <c r="D26" i="1" s="1"/>
  <c r="B24" i="1" l="1"/>
  <c r="A29" i="1" l="1"/>
  <c r="G42" i="1"/>
  <c r="B29" i="1"/>
  <c r="D29" i="1" s="1"/>
  <c r="B26" i="1"/>
  <c r="C26" i="1" s="1"/>
  <c r="C24" i="1"/>
  <c r="H42" i="1" l="1"/>
  <c r="C29" i="1"/>
  <c r="G43" i="1"/>
  <c r="A30" i="1"/>
  <c r="B30" i="1"/>
  <c r="D30" i="1" s="1"/>
  <c r="H43" i="1" l="1"/>
  <c r="C30" i="1"/>
</calcChain>
</file>

<file path=xl/sharedStrings.xml><?xml version="1.0" encoding="utf-8"?>
<sst xmlns="http://schemas.openxmlformats.org/spreadsheetml/2006/main" count="57" uniqueCount="49">
  <si>
    <t>Max ramp:</t>
  </si>
  <si>
    <t>Cruise speed:</t>
  </si>
  <si>
    <t>Range (inc res):</t>
  </si>
  <si>
    <t>Weight</t>
  </si>
  <si>
    <t>Arm</t>
  </si>
  <si>
    <t>Moment/100</t>
  </si>
  <si>
    <t>Empty weight:</t>
  </si>
  <si>
    <t>Pilots:</t>
  </si>
  <si>
    <t>Fuel:</t>
  </si>
  <si>
    <t>Ramp weight:</t>
  </si>
  <si>
    <t>Taxy fuel:</t>
  </si>
  <si>
    <t>Take-off weight:</t>
  </si>
  <si>
    <t>Trip fuel:</t>
  </si>
  <si>
    <t>Landing weight:</t>
  </si>
  <si>
    <t>Centre of Gravity</t>
  </si>
  <si>
    <t>Limits</t>
  </si>
  <si>
    <t>CoG Envelope</t>
  </si>
  <si>
    <t>Fwd limit</t>
  </si>
  <si>
    <t>Aft limit</t>
  </si>
  <si>
    <t>Take-off:</t>
  </si>
  <si>
    <t>Landing:</t>
  </si>
  <si>
    <t>For Graph</t>
  </si>
  <si>
    <t>landing</t>
  </si>
  <si>
    <t>Reserve:</t>
  </si>
  <si>
    <t>Rear passengers:</t>
  </si>
  <si>
    <t>General 1</t>
  </si>
  <si>
    <t>Limits 1</t>
  </si>
  <si>
    <t>Loading 1</t>
  </si>
  <si>
    <t>Loading 2</t>
  </si>
  <si>
    <t>Pilot:</t>
  </si>
  <si>
    <t>Co-Pilot:</t>
  </si>
  <si>
    <t>Max take-off:</t>
  </si>
  <si>
    <t>Flight time excl. res:</t>
  </si>
  <si>
    <t>Sub Total:</t>
  </si>
  <si>
    <t>Main Fuel tank:</t>
  </si>
  <si>
    <t>Max Endurance:</t>
  </si>
  <si>
    <t>Emrg kit &amp; Supplies</t>
  </si>
  <si>
    <t>Ldg Limitation</t>
  </si>
  <si>
    <t>8,000ft Fuel flow:</t>
  </si>
  <si>
    <t>Edit GREEN boxes only</t>
  </si>
  <si>
    <t>Max 87 Gal</t>
  </si>
  <si>
    <t>Tabs 64 gal</t>
  </si>
  <si>
    <t>Max Landing Weight</t>
  </si>
  <si>
    <t>Baggage C</t>
  </si>
  <si>
    <t>Baggage D</t>
  </si>
  <si>
    <t>Extra not used</t>
  </si>
  <si>
    <r>
      <t xml:space="preserve">CAP N724CP </t>
    </r>
    <r>
      <rPr>
        <b/>
        <u/>
        <sz val="14"/>
        <color indexed="12"/>
        <rFont val="Arial"/>
        <family val="2"/>
      </rPr>
      <t xml:space="preserve"> </t>
    </r>
    <r>
      <rPr>
        <b/>
        <u/>
        <sz val="14"/>
        <rFont val="Arial"/>
        <family val="2"/>
      </rPr>
      <t>Weight &amp; Balance</t>
    </r>
  </si>
  <si>
    <t>Usefull Load  at ramp</t>
  </si>
  <si>
    <t>Usefull Load at Take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</si>
</sst>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_);[Red]\(#,##0.0\)"/>
    <numFmt numFmtId="165" formatCode="0.0"/>
    <numFmt numFmtId="166" formatCode="_-* #,##0\ [$Lbs-407]_-;\-* #,##0\ [$DM-407]_-;_-* &quot;-&quot;\ [$DM-407]_-;_-@_-"/>
    <numFmt numFmtId="167" formatCode="_-* #,##0\ [$Lbs-407]_-;\-* #,##0\ [$Lbs-407]_-;_-* &quot;-&quot;\ [$Lbs-407]_-;_-@_-"/>
    <numFmt numFmtId="168" formatCode="_-* #,##0\ [$kts-407]_-;\-* #,##0\ [$kts-407]_-;_-* &quot;-&quot;\ [$kts-407]_-;_-@_-"/>
    <numFmt numFmtId="169" formatCode="_-* #,##0\ [$min-407]_-;\-* #,##0\ [$min-407]_-;_-* &quot;-&quot;\ [$min-407]_-;_-@_-"/>
    <numFmt numFmtId="170" formatCode="_-* #,##0\ [$NM-407]_-;\-* #,##0\ [$NM-407]_-;_-* &quot;-&quot;\ [$NM-407]_-;_-@_-"/>
    <numFmt numFmtId="171" formatCode="_-* #,##0\ [$Gal-407]_-;\-* #,##0\ [$Gal-407]_-;_-* &quot;-&quot;\ [$Gal-407]_-;_-@_-"/>
    <numFmt numFmtId="172" formatCode="_-* #,##0\ [$Gal/hr-407]_-;\-* #,##0\ [$Gal/hr-407]_-;_-* &quot;-&quot;\ [$Gal/hr-407]_-;_-@_-"/>
    <numFmt numFmtId="173" formatCode="_-* #,##0.00\ [$hr-407]_-;\-* #,##0.00\ [$hr-407]_-;_-* &quot;-&quot;??\ [$hr-407]_-;_-@_-"/>
    <numFmt numFmtId="174" formatCode="#,##0.0"/>
  </numFmts>
  <fonts count="10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0"/>
      <color indexed="12"/>
      <name val="SouvenirSSK"/>
    </font>
    <font>
      <b/>
      <sz val="10"/>
      <color indexed="12"/>
      <name val="Arial"/>
      <family val="2"/>
    </font>
    <font>
      <b/>
      <u/>
      <sz val="14"/>
      <name val="Arial"/>
      <family val="2"/>
    </font>
    <font>
      <b/>
      <u/>
      <sz val="14"/>
      <color indexed="12"/>
      <name val="Arial"/>
      <family val="2"/>
    </font>
    <font>
      <b/>
      <sz val="13"/>
      <color indexed="12"/>
      <name val="Arial Narrow"/>
      <family val="2"/>
    </font>
    <font>
      <sz val="10"/>
      <name val="Arial"/>
      <family val="2"/>
    </font>
    <font>
      <b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 applyNumberFormat="0" applyFont="0" applyFill="0" applyBorder="0" applyAlignment="0" applyProtection="0">
      <alignment textRotation="180"/>
    </xf>
  </cellStyleXfs>
  <cellXfs count="104">
    <xf numFmtId="0" fontId="0" fillId="0" borderId="0" xfId="0" applyAlignment="1">
      <alignment vertical="top"/>
    </xf>
    <xf numFmtId="0" fontId="0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right" vertical="top"/>
    </xf>
    <xf numFmtId="164" fontId="0" fillId="0" borderId="0" xfId="0" applyNumberFormat="1" applyFont="1" applyBorder="1" applyAlignment="1">
      <alignment horizontal="right" vertical="top"/>
    </xf>
    <xf numFmtId="164" fontId="0" fillId="0" borderId="4" xfId="0" applyNumberFormat="1" applyFont="1" applyBorder="1" applyAlignment="1">
      <alignment horizontal="right" vertical="top"/>
    </xf>
    <xf numFmtId="0" fontId="0" fillId="0" borderId="3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/>
    </xf>
    <xf numFmtId="165" fontId="0" fillId="0" borderId="0" xfId="0" applyNumberFormat="1" applyFont="1" applyBorder="1" applyAlignment="1">
      <alignment horizontal="right" vertical="top"/>
    </xf>
    <xf numFmtId="1" fontId="0" fillId="0" borderId="4" xfId="0" applyNumberFormat="1" applyFont="1" applyBorder="1" applyAlignment="1">
      <alignment horizontal="left" vertical="top"/>
    </xf>
    <xf numFmtId="165" fontId="0" fillId="0" borderId="6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right" vertical="top"/>
    </xf>
    <xf numFmtId="164" fontId="0" fillId="0" borderId="3" xfId="0" applyNumberFormat="1" applyFont="1" applyBorder="1" applyAlignment="1">
      <alignment horizontal="right" vertical="top"/>
    </xf>
    <xf numFmtId="3" fontId="0" fillId="0" borderId="3" xfId="0" applyNumberFormat="1" applyFont="1" applyBorder="1" applyAlignment="1">
      <alignment horizontal="right" vertical="top"/>
    </xf>
    <xf numFmtId="0" fontId="0" fillId="0" borderId="1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4" xfId="0" applyNumberFormat="1" applyFont="1" applyBorder="1" applyAlignment="1">
      <alignment vertical="top"/>
    </xf>
    <xf numFmtId="164" fontId="0" fillId="0" borderId="4" xfId="0" applyNumberFormat="1" applyFont="1" applyBorder="1" applyAlignment="1">
      <alignment horizontal="left" vertical="top"/>
    </xf>
    <xf numFmtId="0" fontId="0" fillId="0" borderId="3" xfId="0" applyNumberFormat="1" applyBorder="1" applyAlignment="1">
      <alignment horizontal="right" vertical="top"/>
    </xf>
    <xf numFmtId="165" fontId="0" fillId="0" borderId="4" xfId="0" applyNumberFormat="1" applyFont="1" applyBorder="1" applyAlignment="1">
      <alignment vertical="top"/>
    </xf>
    <xf numFmtId="0" fontId="0" fillId="0" borderId="5" xfId="0" applyNumberFormat="1" applyBorder="1" applyAlignment="1">
      <alignment horizontal="right" vertical="top"/>
    </xf>
    <xf numFmtId="165" fontId="0" fillId="0" borderId="7" xfId="0" applyNumberFormat="1" applyFont="1" applyBorder="1" applyAlignment="1">
      <alignment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 vertical="top"/>
    </xf>
    <xf numFmtId="0" fontId="4" fillId="2" borderId="8" xfId="0" applyNumberFormat="1" applyFont="1" applyFill="1" applyBorder="1" applyAlignment="1">
      <alignment horizontal="left" vertical="top"/>
    </xf>
    <xf numFmtId="1" fontId="4" fillId="2" borderId="8" xfId="0" applyNumberFormat="1" applyFont="1" applyFill="1" applyBorder="1" applyAlignment="1">
      <alignment horizontal="left" vertical="top"/>
    </xf>
    <xf numFmtId="164" fontId="3" fillId="2" borderId="9" xfId="0" applyNumberFormat="1" applyFont="1" applyFill="1" applyBorder="1" applyAlignment="1">
      <alignment horizontal="right" vertical="top"/>
    </xf>
    <xf numFmtId="164" fontId="3" fillId="2" borderId="10" xfId="0" applyNumberFormat="1" applyFont="1" applyFill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167" fontId="0" fillId="0" borderId="4" xfId="0" applyNumberFormat="1" applyFont="1" applyBorder="1" applyAlignment="1">
      <alignment horizontal="right" vertical="top"/>
    </xf>
    <xf numFmtId="173" fontId="0" fillId="0" borderId="4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vertical="top"/>
    </xf>
    <xf numFmtId="167" fontId="0" fillId="0" borderId="0" xfId="0" applyNumberFormat="1" applyFont="1" applyBorder="1" applyAlignment="1">
      <alignment horizontal="left" vertical="top"/>
    </xf>
    <xf numFmtId="167" fontId="0" fillId="0" borderId="6" xfId="0" applyNumberFormat="1" applyFont="1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0" xfId="0" applyNumberFormat="1" applyBorder="1" applyAlignment="1">
      <alignment horizontal="center" vertical="top"/>
    </xf>
    <xf numFmtId="167" fontId="0" fillId="0" borderId="0" xfId="0" applyNumberFormat="1" applyFont="1" applyBorder="1" applyAlignment="1" applyProtection="1">
      <alignment horizontal="right" vertical="top"/>
    </xf>
    <xf numFmtId="167" fontId="0" fillId="0" borderId="6" xfId="0" applyNumberFormat="1" applyFont="1" applyBorder="1" applyAlignment="1" applyProtection="1">
      <alignment horizontal="right" vertical="top"/>
    </xf>
    <xf numFmtId="167" fontId="0" fillId="0" borderId="0" xfId="0" applyNumberFormat="1" applyFont="1" applyBorder="1" applyAlignment="1" applyProtection="1">
      <alignment horizontal="right" vertical="top"/>
      <protection hidden="1"/>
    </xf>
    <xf numFmtId="170" fontId="0" fillId="0" borderId="4" xfId="0" applyNumberFormat="1" applyFont="1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NumberFormat="1" applyFont="1" applyBorder="1" applyAlignment="1">
      <alignment horizontal="left" vertical="top"/>
    </xf>
    <xf numFmtId="164" fontId="0" fillId="0" borderId="0" xfId="0" applyNumberFormat="1" applyFont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NumberFormat="1" applyFont="1" applyBorder="1" applyAlignment="1">
      <alignment horizontal="left" vertical="top"/>
    </xf>
    <xf numFmtId="0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164" fontId="0" fillId="0" borderId="7" xfId="0" applyNumberFormat="1" applyFont="1" applyBorder="1" applyAlignment="1">
      <alignment horizontal="right" vertical="top"/>
    </xf>
    <xf numFmtId="0" fontId="4" fillId="2" borderId="11" xfId="0" applyNumberFormat="1" applyFont="1" applyFill="1" applyBorder="1" applyAlignment="1">
      <alignment horizontal="left" vertical="top"/>
    </xf>
    <xf numFmtId="164" fontId="0" fillId="0" borderId="12" xfId="0" applyNumberFormat="1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172" fontId="0" fillId="3" borderId="0" xfId="0" applyNumberFormat="1" applyFont="1" applyFill="1" applyBorder="1" applyAlignment="1">
      <alignment horizontal="right" vertical="top"/>
    </xf>
    <xf numFmtId="168" fontId="0" fillId="3" borderId="0" xfId="0" applyNumberFormat="1" applyFont="1" applyFill="1" applyBorder="1" applyAlignment="1" applyProtection="1">
      <alignment horizontal="right" vertical="top"/>
      <protection locked="0" hidden="1"/>
    </xf>
    <xf numFmtId="169" fontId="0" fillId="3" borderId="6" xfId="0" applyNumberFormat="1" applyFont="1" applyFill="1" applyBorder="1" applyAlignment="1" applyProtection="1">
      <alignment horizontal="right" vertical="top"/>
      <protection locked="0" hidden="1"/>
    </xf>
    <xf numFmtId="169" fontId="0" fillId="3" borderId="9" xfId="0" applyNumberFormat="1" applyFont="1" applyFill="1" applyBorder="1" applyAlignment="1">
      <alignment horizontal="right" vertical="top"/>
    </xf>
    <xf numFmtId="169" fontId="0" fillId="0" borderId="10" xfId="0" applyNumberFormat="1" applyFont="1" applyBorder="1" applyAlignment="1">
      <alignment vertical="top"/>
    </xf>
    <xf numFmtId="171" fontId="0" fillId="3" borderId="9" xfId="0" applyNumberFormat="1" applyFont="1" applyFill="1" applyBorder="1" applyAlignment="1">
      <alignment horizontal="right" vertical="top"/>
    </xf>
    <xf numFmtId="164" fontId="0" fillId="0" borderId="10" xfId="0" applyNumberFormat="1" applyBorder="1" applyAlignment="1">
      <alignment vertical="top"/>
    </xf>
    <xf numFmtId="0" fontId="8" fillId="0" borderId="3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 vertical="top"/>
    </xf>
    <xf numFmtId="166" fontId="0" fillId="3" borderId="0" xfId="0" applyNumberFormat="1" applyFill="1" applyBorder="1" applyAlignment="1" applyProtection="1">
      <alignment horizontal="right" vertical="top"/>
      <protection locked="0"/>
    </xf>
    <xf numFmtId="167" fontId="0" fillId="0" borderId="6" xfId="0" applyNumberFormat="1" applyBorder="1" applyAlignment="1" applyProtection="1">
      <alignment horizontal="right" vertical="top"/>
      <protection hidden="1"/>
    </xf>
    <xf numFmtId="165" fontId="3" fillId="2" borderId="14" xfId="0" applyNumberFormat="1" applyFont="1" applyFill="1" applyBorder="1" applyAlignment="1">
      <alignment horizontal="right" vertical="top"/>
    </xf>
    <xf numFmtId="2" fontId="0" fillId="0" borderId="0" xfId="0" applyNumberFormat="1" applyFont="1" applyBorder="1" applyAlignment="1">
      <alignment horizontal="right" vertical="top"/>
    </xf>
    <xf numFmtId="4" fontId="0" fillId="0" borderId="4" xfId="0" applyNumberFormat="1" applyFont="1" applyBorder="1" applyAlignment="1">
      <alignment horizontal="right" vertical="top"/>
    </xf>
    <xf numFmtId="164" fontId="0" fillId="0" borderId="0" xfId="0" applyNumberFormat="1" applyAlignment="1">
      <alignment horizontal="left" vertical="top"/>
    </xf>
    <xf numFmtId="0" fontId="0" fillId="0" borderId="5" xfId="0" applyBorder="1" applyAlignment="1">
      <alignment horizontal="right"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6" xfId="0" applyNumberFormat="1" applyFont="1" applyBorder="1" applyAlignment="1">
      <alignment horizontal="right" vertical="top"/>
    </xf>
    <xf numFmtId="0" fontId="0" fillId="0" borderId="7" xfId="0" applyNumberFormat="1" applyFont="1" applyBorder="1" applyAlignment="1">
      <alignment horizontal="right" vertical="top"/>
    </xf>
    <xf numFmtId="0" fontId="9" fillId="4" borderId="8" xfId="0" applyNumberFormat="1" applyFont="1" applyFill="1" applyBorder="1" applyAlignment="1">
      <alignment horizontal="left" vertical="top"/>
    </xf>
    <xf numFmtId="167" fontId="8" fillId="3" borderId="0" xfId="0" applyNumberFormat="1" applyFont="1" applyFill="1" applyBorder="1" applyAlignment="1" applyProtection="1">
      <alignment horizontal="right" vertical="top"/>
      <protection hidden="1"/>
    </xf>
    <xf numFmtId="4" fontId="0" fillId="0" borderId="7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  <protection hidden="1"/>
    </xf>
    <xf numFmtId="0" fontId="7" fillId="5" borderId="0" xfId="0" applyFont="1" applyFill="1" applyAlignment="1">
      <alignment vertical="top"/>
    </xf>
    <xf numFmtId="174" fontId="8" fillId="3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Alignment="1">
      <alignment horizontal="left" vertical="top"/>
    </xf>
    <xf numFmtId="167" fontId="8" fillId="6" borderId="0" xfId="0" applyNumberFormat="1" applyFont="1" applyFill="1" applyBorder="1" applyAlignment="1" applyProtection="1">
      <alignment horizontal="right" vertical="top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6777678636023"/>
          <c:y val="5.9408648189533335E-2"/>
          <c:w val="0.75406950104902704"/>
          <c:h val="0.82649784400283155"/>
        </c:manualLayout>
      </c:layout>
      <c:scatterChart>
        <c:scatterStyle val="lineMarker"/>
        <c:varyColors val="0"/>
        <c:ser>
          <c:idx val="0"/>
          <c:order val="0"/>
          <c:tx>
            <c:v>CG Envelope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N724CP!$H$33:$H$40</c:f>
              <c:numCache>
                <c:formatCode>#,##0.0_);[Red]\(#,##0.0\)</c:formatCode>
                <c:ptCount val="8"/>
                <c:pt idx="0">
                  <c:v>49.7</c:v>
                </c:pt>
                <c:pt idx="1">
                  <c:v>49.7</c:v>
                </c:pt>
                <c:pt idx="2">
                  <c:v>33</c:v>
                </c:pt>
                <c:pt idx="3">
                  <c:v>33</c:v>
                </c:pt>
                <c:pt idx="4">
                  <c:v>44.1</c:v>
                </c:pt>
                <c:pt idx="5">
                  <c:v>49.7</c:v>
                </c:pt>
                <c:pt idx="6">
                  <c:v>49.7</c:v>
                </c:pt>
                <c:pt idx="7">
                  <c:v>49.7</c:v>
                </c:pt>
              </c:numCache>
            </c:numRef>
          </c:xVal>
          <c:yVal>
            <c:numRef>
              <c:f>N724CP!$G$33:$G$40</c:f>
              <c:numCache>
                <c:formatCode>_-* #,##0\ [$Lbs-407]_-;\-* #,##0\ [$Lbs-407]_-;_-* "-"\ [$Lbs-407]_-;_-@_-</c:formatCode>
                <c:ptCount val="8"/>
                <c:pt idx="0">
                  <c:v>3789</c:v>
                </c:pt>
                <c:pt idx="1">
                  <c:v>2200</c:v>
                </c:pt>
                <c:pt idx="2">
                  <c:v>2200</c:v>
                </c:pt>
                <c:pt idx="3">
                  <c:v>2550</c:v>
                </c:pt>
                <c:pt idx="4">
                  <c:v>3789</c:v>
                </c:pt>
                <c:pt idx="5">
                  <c:v>3789</c:v>
                </c:pt>
                <c:pt idx="6">
                  <c:v>3600</c:v>
                </c:pt>
                <c:pt idx="7">
                  <c:v>2200</c:v>
                </c:pt>
              </c:numCache>
            </c:numRef>
          </c:yVal>
          <c:smooth val="0"/>
        </c:ser>
        <c:ser>
          <c:idx val="1"/>
          <c:order val="1"/>
          <c:tx>
            <c:v>T/O to Land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N724CP!$H$42:$H$43</c:f>
              <c:numCache>
                <c:formatCode>0.0</c:formatCode>
                <c:ptCount val="2"/>
                <c:pt idx="0">
                  <c:v>40.788820753723961</c:v>
                </c:pt>
                <c:pt idx="1">
                  <c:v>40.392043974281869</c:v>
                </c:pt>
              </c:numCache>
            </c:numRef>
          </c:xVal>
          <c:yVal>
            <c:numRef>
              <c:f>N724CP!$G$42:$G$43</c:f>
              <c:numCache>
                <c:formatCode>_-* #,##0\ [$Lbs-407]_-;\-* #,##0\ [$Lbs-407]_-;_-* "-"\ [$Lbs-407]_-;_-@_-</c:formatCode>
                <c:ptCount val="2"/>
                <c:pt idx="0">
                  <c:v>3325.09</c:v>
                </c:pt>
                <c:pt idx="1">
                  <c:v>3109.09</c:v>
                </c:pt>
              </c:numCache>
            </c:numRef>
          </c:yVal>
          <c:smooth val="0"/>
        </c:ser>
        <c:ser>
          <c:idx val="2"/>
          <c:order val="2"/>
          <c:tx>
            <c:v>LdgLimit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N724CP!$H$46:$H$49</c:f>
              <c:numCache>
                <c:formatCode>General</c:formatCode>
                <c:ptCount val="4"/>
                <c:pt idx="0">
                  <c:v>42.5</c:v>
                </c:pt>
                <c:pt idx="1">
                  <c:v>49.7</c:v>
                </c:pt>
                <c:pt idx="2">
                  <c:v>42.5</c:v>
                </c:pt>
                <c:pt idx="3">
                  <c:v>49.7</c:v>
                </c:pt>
              </c:numCache>
            </c:numRef>
          </c:xVal>
          <c:yVal>
            <c:numRef>
              <c:f>N724CP!$G$46:$G$49</c:f>
              <c:numCache>
                <c:formatCode>General</c:formatCode>
                <c:ptCount val="4"/>
                <c:pt idx="0">
                  <c:v>3600</c:v>
                </c:pt>
                <c:pt idx="1">
                  <c:v>3600</c:v>
                </c:pt>
                <c:pt idx="2" formatCode="0">
                  <c:v>3600</c:v>
                </c:pt>
                <c:pt idx="3">
                  <c:v>3600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23424"/>
        <c:axId val="103694336"/>
      </c:scatterChart>
      <c:valAx>
        <c:axId val="66223424"/>
        <c:scaling>
          <c:orientation val="minMax"/>
          <c:max val="50"/>
          <c:min val="32"/>
        </c:scaling>
        <c:delete val="0"/>
        <c:axPos val="b"/>
        <c:majorGridlines/>
        <c:numFmt formatCode="#,##0_);[Red]\(#,##0\)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94336"/>
        <c:crosses val="autoZero"/>
        <c:crossBetween val="midCat"/>
        <c:majorUnit val="1"/>
      </c:valAx>
      <c:valAx>
        <c:axId val="103694336"/>
        <c:scaling>
          <c:orientation val="minMax"/>
          <c:max val="3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[$Lbs-407]_-;\-* #,##0\ [$Lbs-407]_-;_-* &quot;-&quot;\ [$Lbs-407]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23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79348578159887"/>
          <c:y val="1.3850415512465448E-2"/>
          <c:w val="0.72549179718548606"/>
          <c:h val="6.37119113573412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17932</xdr:colOff>
      <xdr:row>8</xdr:row>
      <xdr:rowOff>65554</xdr:rowOff>
    </xdr:from>
    <xdr:to>
      <xdr:col>8</xdr:col>
      <xdr:colOff>636494</xdr:colOff>
      <xdr:row>29</xdr:row>
      <xdr:rowOff>151279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72"/>
  <sheetViews>
    <sheetView tabSelected="1" zoomScale="85" zoomScaleNormal="100" zoomScaleSheetLayoutView="90" workbookViewId="0">
      <pane activePane="bottomRight" state="frozen"/>
      <selection activeCell="B19" sqref="B19"/>
    </sheetView>
  </sheetViews>
  <sheetFormatPr defaultColWidth="8" defaultRowHeight="13.2"/>
  <cols>
    <col min="1" max="1" width="18.109375" customWidth="1"/>
    <col min="2" max="4" width="14.44140625" bestFit="1" customWidth="1"/>
    <col min="5" max="5" width="0.88671875" customWidth="1"/>
    <col min="6" max="6" width="17.6640625" bestFit="1" customWidth="1"/>
    <col min="7" max="7" width="11.88671875" bestFit="1" customWidth="1"/>
    <col min="8" max="8" width="6.44140625" bestFit="1" customWidth="1"/>
    <col min="9" max="9" width="30.33203125" customWidth="1"/>
    <col min="10" max="10" width="0.33203125" customWidth="1"/>
    <col min="11" max="11" width="10.5546875" bestFit="1" customWidth="1"/>
    <col min="12" max="12" width="10.33203125" bestFit="1" customWidth="1"/>
  </cols>
  <sheetData>
    <row r="1" spans="1:248" ht="17.399999999999999">
      <c r="A1" s="102" t="s">
        <v>46</v>
      </c>
      <c r="B1" s="1"/>
      <c r="C1" s="83"/>
      <c r="D1" s="101"/>
      <c r="E1" s="100"/>
      <c r="F1" s="101" t="s">
        <v>39</v>
      </c>
    </row>
    <row r="2" spans="1:248" ht="6" customHeight="1" thickBot="1"/>
    <row r="3" spans="1:248" ht="13.2" customHeight="1" thickBot="1">
      <c r="A3" s="33" t="s">
        <v>25</v>
      </c>
      <c r="B3" s="63"/>
      <c r="C3" s="65" t="s">
        <v>26</v>
      </c>
      <c r="D3" s="60"/>
      <c r="F3" s="33" t="s">
        <v>27</v>
      </c>
      <c r="G3" s="63"/>
      <c r="H3" s="60"/>
    </row>
    <row r="4" spans="1:248" ht="13.2" customHeight="1">
      <c r="A4" s="25" t="s">
        <v>34</v>
      </c>
      <c r="B4" s="74">
        <v>87</v>
      </c>
      <c r="C4" s="7" t="s">
        <v>0</v>
      </c>
      <c r="D4" s="38">
        <v>3806</v>
      </c>
      <c r="F4" s="43" t="s">
        <v>29</v>
      </c>
      <c r="G4" s="78">
        <v>210</v>
      </c>
      <c r="H4" s="53"/>
    </row>
    <row r="5" spans="1:248" ht="13.2" customHeight="1" thickBot="1">
      <c r="A5" s="76" t="s">
        <v>41</v>
      </c>
      <c r="B5" s="75" t="s">
        <v>40</v>
      </c>
      <c r="C5" s="62" t="s">
        <v>31</v>
      </c>
      <c r="D5" s="38">
        <v>3789</v>
      </c>
      <c r="F5" s="43" t="s">
        <v>30</v>
      </c>
      <c r="G5" s="78">
        <v>200</v>
      </c>
      <c r="H5" s="53"/>
    </row>
    <row r="6" spans="1:248" ht="13.2" customHeight="1">
      <c r="A6" s="76" t="s">
        <v>32</v>
      </c>
      <c r="B6" s="72">
        <v>120</v>
      </c>
      <c r="C6" s="85" t="s">
        <v>35</v>
      </c>
      <c r="D6" s="39">
        <v>4.8</v>
      </c>
      <c r="E6" s="1"/>
      <c r="F6" s="25" t="str">
        <f>+A15</f>
        <v>Rear passengers:</v>
      </c>
      <c r="G6" s="78">
        <v>0</v>
      </c>
      <c r="H6" s="61"/>
      <c r="I6" s="8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ht="13.2" customHeight="1" thickBot="1">
      <c r="A7" s="25"/>
      <c r="B7" s="73" t="str">
        <f>"Max "&amp;FIXED((((B4-2)/B8)-(B10/60))*60,0)</f>
        <v>Max 223</v>
      </c>
      <c r="C7" s="8" t="s">
        <v>2</v>
      </c>
      <c r="D7" s="48">
        <f>(((B4-2)/B8)-(B10/60))*B9</f>
        <v>558.33333333333337</v>
      </c>
      <c r="E7" s="1"/>
      <c r="F7" s="25" t="s">
        <v>43</v>
      </c>
      <c r="G7" s="95">
        <v>0</v>
      </c>
      <c r="H7" s="5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ht="13.2" customHeight="1" thickBot="1">
      <c r="A8" s="25" t="s">
        <v>38</v>
      </c>
      <c r="B8" s="69">
        <v>18</v>
      </c>
      <c r="C8" s="66"/>
      <c r="D8" s="53"/>
      <c r="F8" s="84" t="s">
        <v>44</v>
      </c>
      <c r="G8" s="95">
        <v>0</v>
      </c>
      <c r="H8" s="49"/>
    </row>
    <row r="9" spans="1:248" ht="13.2" customHeight="1">
      <c r="A9" s="20" t="s">
        <v>1</v>
      </c>
      <c r="B9" s="70">
        <v>150</v>
      </c>
      <c r="C9" s="67" t="s">
        <v>42</v>
      </c>
      <c r="D9" s="38">
        <v>3600</v>
      </c>
    </row>
    <row r="10" spans="1:248" ht="16.5" customHeight="1" thickBot="1">
      <c r="A10" s="37" t="s">
        <v>23</v>
      </c>
      <c r="B10" s="71">
        <v>60</v>
      </c>
      <c r="C10" s="68"/>
      <c r="D10" s="64"/>
    </row>
    <row r="11" spans="1:248" ht="12" customHeight="1" thickBot="1">
      <c r="A11" s="1"/>
      <c r="B11" s="1"/>
    </row>
    <row r="12" spans="1:248" ht="13.2" customHeight="1" thickBot="1">
      <c r="A12" s="33" t="s">
        <v>28</v>
      </c>
      <c r="B12" s="57" t="s">
        <v>3</v>
      </c>
      <c r="C12" s="58" t="s">
        <v>4</v>
      </c>
      <c r="D12" s="59" t="s">
        <v>5</v>
      </c>
      <c r="E12" s="1"/>
      <c r="F12" s="1"/>
      <c r="G12" s="1"/>
      <c r="H12" s="1"/>
      <c r="K12" s="29"/>
    </row>
    <row r="13" spans="1:248" ht="13.2" customHeight="1">
      <c r="A13" s="10" t="s">
        <v>6</v>
      </c>
      <c r="B13" s="99">
        <v>2370.09</v>
      </c>
      <c r="C13" s="81">
        <v>38.770000000000003</v>
      </c>
      <c r="D13" s="82">
        <v>918.94</v>
      </c>
      <c r="E13" s="1"/>
      <c r="F13" s="1"/>
      <c r="G13" s="1"/>
      <c r="H13" s="1"/>
    </row>
    <row r="14" spans="1:248" ht="13.2" customHeight="1">
      <c r="A14" s="10" t="s">
        <v>7</v>
      </c>
      <c r="B14" s="47">
        <f>+(+G4+G5)</f>
        <v>410</v>
      </c>
      <c r="C14" s="14">
        <v>37</v>
      </c>
      <c r="D14" s="82">
        <f t="shared" ref="D14:D19" si="0">C14*B14/100</f>
        <v>151.69999999999999</v>
      </c>
      <c r="E14" s="1"/>
      <c r="F14" s="1"/>
      <c r="G14" s="1"/>
      <c r="H14" s="1"/>
      <c r="I14" s="1"/>
    </row>
    <row r="15" spans="1:248" ht="13.2" customHeight="1">
      <c r="A15" s="25" t="s">
        <v>24</v>
      </c>
      <c r="B15" s="47">
        <f>G6</f>
        <v>0</v>
      </c>
      <c r="C15" s="14">
        <v>70</v>
      </c>
      <c r="D15" s="82">
        <f t="shared" si="0"/>
        <v>0</v>
      </c>
      <c r="E15" s="1"/>
      <c r="I15" s="1"/>
    </row>
    <row r="16" spans="1:248" ht="13.2" customHeight="1">
      <c r="A16" s="25" t="s">
        <v>43</v>
      </c>
      <c r="B16" s="99">
        <f>G7</f>
        <v>0</v>
      </c>
      <c r="C16" s="14">
        <v>96</v>
      </c>
      <c r="D16" s="82">
        <f>C16*B16/100</f>
        <v>0</v>
      </c>
      <c r="E16" s="1"/>
      <c r="I16" s="1"/>
    </row>
    <row r="17" spans="1:248" ht="13.2" customHeight="1">
      <c r="A17" s="25" t="s">
        <v>44</v>
      </c>
      <c r="B17" s="103">
        <f>G8</f>
        <v>0</v>
      </c>
      <c r="C17" s="14">
        <v>127</v>
      </c>
      <c r="D17" s="82">
        <f>C17*B17/100</f>
        <v>0</v>
      </c>
      <c r="E17" s="1"/>
      <c r="I17" s="1"/>
    </row>
    <row r="18" spans="1:248" ht="13.2" customHeight="1">
      <c r="A18" s="25" t="s">
        <v>36</v>
      </c>
      <c r="B18" s="47">
        <v>40</v>
      </c>
      <c r="C18" s="14">
        <v>127</v>
      </c>
      <c r="D18" s="82">
        <f>C18*B18/100</f>
        <v>50.8</v>
      </c>
      <c r="E18" s="1"/>
      <c r="I18" s="1"/>
    </row>
    <row r="19" spans="1:248" ht="13.2" customHeight="1" thickBot="1">
      <c r="A19" s="25" t="s">
        <v>45</v>
      </c>
      <c r="B19" s="79">
        <v>0</v>
      </c>
      <c r="C19" s="14">
        <v>127</v>
      </c>
      <c r="D19" s="82">
        <f t="shared" si="0"/>
        <v>0</v>
      </c>
      <c r="E19" s="1"/>
      <c r="F19" s="1"/>
      <c r="G19" s="1"/>
      <c r="H19" s="1"/>
      <c r="I19" s="1"/>
    </row>
    <row r="20" spans="1:248" ht="13.2" customHeight="1">
      <c r="A20" s="25" t="s">
        <v>33</v>
      </c>
      <c r="B20" s="45">
        <f>SUM(B13:B19)</f>
        <v>2820.09</v>
      </c>
      <c r="C20" s="14"/>
      <c r="D20" s="82">
        <f>SUM(D13:D19)</f>
        <v>1121.44</v>
      </c>
      <c r="F20" s="1"/>
      <c r="G20" s="1"/>
      <c r="H20" s="1"/>
    </row>
    <row r="21" spans="1:248" ht="13.2" customHeight="1" thickBot="1">
      <c r="A21" s="10" t="s">
        <v>8</v>
      </c>
      <c r="B21" s="46">
        <f>B4*6</f>
        <v>522</v>
      </c>
      <c r="C21" s="14">
        <v>46.5</v>
      </c>
      <c r="D21" s="96">
        <f>C21*B21/100</f>
        <v>242.73</v>
      </c>
      <c r="E21" s="1"/>
      <c r="I21" s="1"/>
    </row>
    <row r="22" spans="1:248" ht="13.2" customHeight="1" thickBot="1">
      <c r="A22" s="18" t="s">
        <v>9</v>
      </c>
      <c r="B22" s="31">
        <f>SUM(B20:B21)</f>
        <v>3342.09</v>
      </c>
      <c r="C22" s="80" t="str">
        <f>IF(B22&gt;D4,"Over","OK")</f>
        <v>OK</v>
      </c>
      <c r="D22" s="97">
        <f>SUM(D20:D21)</f>
        <v>1364.17</v>
      </c>
      <c r="E22" s="1"/>
      <c r="I22" s="1"/>
    </row>
    <row r="23" spans="1:248" ht="13.2" customHeight="1" thickBot="1">
      <c r="A23" s="10" t="s">
        <v>10</v>
      </c>
      <c r="B23" s="30">
        <v>17</v>
      </c>
      <c r="C23" s="14">
        <v>46.5</v>
      </c>
      <c r="D23" s="96">
        <f>B23*C23/100</f>
        <v>7.9050000000000002</v>
      </c>
      <c r="F23" s="1"/>
      <c r="G23" s="7"/>
      <c r="H23" s="44"/>
    </row>
    <row r="24" spans="1:248" ht="13.2" customHeight="1" thickBot="1">
      <c r="A24" s="18" t="s">
        <v>11</v>
      </c>
      <c r="B24" s="31">
        <f>B22-B23</f>
        <v>3325.09</v>
      </c>
      <c r="C24" s="80" t="str">
        <f>IF(B24&gt;D5,"Over","OK")</f>
        <v>OK</v>
      </c>
      <c r="D24" s="97">
        <f>D22-D23</f>
        <v>1356.2650000000001</v>
      </c>
    </row>
    <row r="25" spans="1:248" ht="13.2" customHeight="1" thickBot="1">
      <c r="A25" s="19" t="s">
        <v>12</v>
      </c>
      <c r="B25" s="30">
        <f>(B6*B8/-10)</f>
        <v>-216</v>
      </c>
      <c r="C25" s="14">
        <v>46.5</v>
      </c>
      <c r="D25" s="96">
        <f>B25*C25/100</f>
        <v>-100.44</v>
      </c>
      <c r="E25" s="1"/>
      <c r="I25" s="1"/>
    </row>
    <row r="26" spans="1:248" ht="13.2" customHeight="1" thickBot="1">
      <c r="A26" s="11" t="s">
        <v>13</v>
      </c>
      <c r="B26" s="32">
        <f>B24+B25</f>
        <v>3109.09</v>
      </c>
      <c r="C26" s="80" t="str">
        <f>IF(B26&gt;D9,"Over","OK")</f>
        <v>OK</v>
      </c>
      <c r="D26" s="98">
        <f>D24+D25</f>
        <v>1255.825</v>
      </c>
      <c r="F26" s="1"/>
    </row>
    <row r="27" spans="1:248" ht="6" customHeight="1" thickBot="1">
      <c r="F27" s="1"/>
    </row>
    <row r="28" spans="1:248" ht="13.2" customHeight="1" thickBot="1">
      <c r="A28" s="34" t="s">
        <v>14</v>
      </c>
      <c r="B28" s="12"/>
      <c r="C28" s="13"/>
      <c r="D28" s="5" t="s">
        <v>15</v>
      </c>
      <c r="E28" s="1"/>
      <c r="F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  <row r="29" spans="1:248" ht="13.2" customHeight="1">
      <c r="A29" s="20" t="str">
        <f>"Take-off ("&amp;FIXED(B24,0)&amp;"):"</f>
        <v>Take-off (3,325):</v>
      </c>
      <c r="B29" s="81">
        <f>D24/B24*100</f>
        <v>40.788820753723961</v>
      </c>
      <c r="C29" s="35" t="str">
        <f>IF(OR(B29&lt;C37,B29&gt;D37),"Over","OK")</f>
        <v>OK</v>
      </c>
      <c r="D29" s="15" t="str">
        <f>FIXED(B29,1)&amp;" =&gt; "&amp;FIXED(D37,1)</f>
        <v>40.8 =&gt; 49.7</v>
      </c>
      <c r="E29" s="1"/>
      <c r="F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3.2" customHeight="1" thickBot="1">
      <c r="A30" s="11" t="str">
        <f>"Landing ("&amp;FIXED(B26,0)&amp;"):"</f>
        <v>Landing (3,109):</v>
      </c>
      <c r="B30" s="16">
        <f>D26/B26*100</f>
        <v>40.392043974281869</v>
      </c>
      <c r="C30" s="36" t="str">
        <f>IF(OR(B30&lt;C38,B30&gt;D38),"Over","OK")</f>
        <v>OK</v>
      </c>
      <c r="D30" s="17" t="str">
        <f>FIXED(B30,1)&amp;" =&gt; "&amp;FIXED(D38,1)</f>
        <v>40.4 =&gt; 49.7</v>
      </c>
      <c r="E30" s="1"/>
      <c r="F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</row>
    <row r="31" spans="1:248" ht="6" customHeight="1" thickBot="1">
      <c r="A31" s="1"/>
      <c r="B31" s="1"/>
      <c r="C31" s="2"/>
      <c r="D31" s="2"/>
      <c r="E31" s="1"/>
      <c r="F31" s="1"/>
      <c r="I31" s="1"/>
    </row>
    <row r="32" spans="1:248" ht="13.2" customHeight="1" thickBot="1">
      <c r="A32" s="33" t="s">
        <v>16</v>
      </c>
      <c r="B32" s="3" t="s">
        <v>3</v>
      </c>
      <c r="C32" s="4" t="s">
        <v>17</v>
      </c>
      <c r="D32" s="5" t="s">
        <v>18</v>
      </c>
      <c r="E32" s="1"/>
      <c r="F32" s="33" t="s">
        <v>21</v>
      </c>
      <c r="G32" s="21" t="s">
        <v>3</v>
      </c>
      <c r="H32" s="22" t="s">
        <v>4</v>
      </c>
      <c r="I32" s="1"/>
    </row>
    <row r="33" spans="1:9" ht="13.2" customHeight="1">
      <c r="A33" s="6"/>
      <c r="B33" s="29">
        <v>3789</v>
      </c>
      <c r="C33" s="8">
        <v>44.1</v>
      </c>
      <c r="D33" s="9">
        <v>49.7</v>
      </c>
      <c r="E33" s="1"/>
      <c r="F33" s="6"/>
      <c r="G33" s="40">
        <v>3789</v>
      </c>
      <c r="H33" s="23">
        <v>49.7</v>
      </c>
      <c r="I33" s="1"/>
    </row>
    <row r="34" spans="1:9" ht="13.2" customHeight="1">
      <c r="A34" s="6"/>
      <c r="B34" s="29">
        <v>2550</v>
      </c>
      <c r="C34" s="8">
        <v>33</v>
      </c>
      <c r="D34" s="9">
        <v>49.7</v>
      </c>
      <c r="E34" s="1"/>
      <c r="F34" s="6"/>
      <c r="G34" s="40">
        <v>2200</v>
      </c>
      <c r="H34" s="23">
        <v>49.7</v>
      </c>
      <c r="I34" s="1"/>
    </row>
    <row r="35" spans="1:9" ht="13.2" customHeight="1">
      <c r="A35" s="6"/>
      <c r="B35" s="77">
        <v>2200</v>
      </c>
      <c r="C35" s="8">
        <v>33</v>
      </c>
      <c r="D35" s="9">
        <v>49.7</v>
      </c>
      <c r="E35" s="1"/>
      <c r="F35" s="6"/>
      <c r="G35" s="40">
        <v>2200</v>
      </c>
      <c r="H35" s="23">
        <v>33</v>
      </c>
      <c r="I35" s="1"/>
    </row>
    <row r="36" spans="1:9" ht="13.2" customHeight="1">
      <c r="A36" s="6"/>
      <c r="B36" s="29">
        <v>2100</v>
      </c>
      <c r="C36" s="8">
        <v>33</v>
      </c>
      <c r="D36" s="9">
        <v>49.7</v>
      </c>
      <c r="E36" s="1"/>
      <c r="F36" s="6"/>
      <c r="G36" s="40">
        <v>2550</v>
      </c>
      <c r="H36" s="23">
        <v>33</v>
      </c>
      <c r="I36" s="1"/>
    </row>
    <row r="37" spans="1:9" ht="13.2" customHeight="1">
      <c r="A37" s="10" t="s">
        <v>19</v>
      </c>
      <c r="B37" s="29">
        <v>3789</v>
      </c>
      <c r="C37" s="8">
        <v>38.299999999999997</v>
      </c>
      <c r="D37" s="9">
        <v>49.7</v>
      </c>
      <c r="E37" s="1"/>
      <c r="F37" s="6"/>
      <c r="G37" s="40">
        <v>3789</v>
      </c>
      <c r="H37" s="23">
        <v>44.1</v>
      </c>
      <c r="I37" s="1"/>
    </row>
    <row r="38" spans="1:9" ht="13.2" customHeight="1">
      <c r="A38" s="10" t="s">
        <v>20</v>
      </c>
      <c r="B38" s="29">
        <v>3600</v>
      </c>
      <c r="C38" s="8">
        <v>37.4</v>
      </c>
      <c r="D38" s="9">
        <v>49.7</v>
      </c>
      <c r="E38" s="1"/>
      <c r="F38" s="6"/>
      <c r="G38" s="40">
        <v>3789</v>
      </c>
      <c r="H38" s="23">
        <v>49.7</v>
      </c>
      <c r="I38" s="1"/>
    </row>
    <row r="39" spans="1:9" ht="13.2" customHeight="1">
      <c r="A39" s="6"/>
      <c r="B39" s="51"/>
      <c r="C39" s="52"/>
      <c r="D39" s="53"/>
      <c r="E39" s="1"/>
      <c r="F39" s="6"/>
      <c r="G39" s="40">
        <v>3600</v>
      </c>
      <c r="H39" s="23">
        <v>49.7</v>
      </c>
      <c r="I39" s="1"/>
    </row>
    <row r="40" spans="1:9" ht="13.2" customHeight="1">
      <c r="A40" s="54"/>
      <c r="B40" s="50"/>
      <c r="C40" s="50"/>
      <c r="D40" s="53"/>
      <c r="E40" s="1"/>
      <c r="F40" s="6"/>
      <c r="G40" s="40">
        <v>2200</v>
      </c>
      <c r="H40" s="23">
        <v>49.7</v>
      </c>
      <c r="I40" s="1"/>
    </row>
    <row r="41" spans="1:9" ht="13.2" customHeight="1">
      <c r="A41" s="54"/>
      <c r="B41" s="50"/>
      <c r="C41" s="50"/>
      <c r="D41" s="53"/>
      <c r="E41" s="1"/>
      <c r="F41" s="10" t="s">
        <v>19</v>
      </c>
      <c r="G41" s="41"/>
      <c r="H41" s="24"/>
      <c r="I41" s="1"/>
    </row>
    <row r="42" spans="1:9" ht="13.2" customHeight="1" thickBot="1">
      <c r="A42" s="55"/>
      <c r="B42" s="56"/>
      <c r="C42" s="56"/>
      <c r="D42" s="49"/>
      <c r="E42" s="1"/>
      <c r="F42" s="27" t="s">
        <v>22</v>
      </c>
      <c r="G42" s="40">
        <f>B24</f>
        <v>3325.09</v>
      </c>
      <c r="H42" s="26">
        <f>B29</f>
        <v>40.788820753723961</v>
      </c>
      <c r="I42" s="1"/>
    </row>
    <row r="43" spans="1:9" ht="13.2" customHeight="1" thickBot="1">
      <c r="A43" t="s">
        <v>47</v>
      </c>
      <c r="B43">
        <v>1435.91</v>
      </c>
      <c r="E43" s="1"/>
      <c r="F43" s="1"/>
      <c r="G43" s="42">
        <f>B26</f>
        <v>3109.09</v>
      </c>
      <c r="H43" s="28">
        <f>B30</f>
        <v>40.392043974281869</v>
      </c>
      <c r="I43" s="1"/>
    </row>
    <row r="44" spans="1:9" ht="13.2" customHeight="1" thickBot="1">
      <c r="A44" t="s">
        <v>48</v>
      </c>
      <c r="B44">
        <v>1418.91</v>
      </c>
      <c r="E44" s="1"/>
      <c r="F44" s="94" t="s">
        <v>37</v>
      </c>
      <c r="I44" s="1"/>
    </row>
    <row r="45" spans="1:9" ht="13.2" customHeight="1">
      <c r="E45" s="1"/>
      <c r="F45" s="6"/>
      <c r="G45" s="63" t="s">
        <v>3</v>
      </c>
      <c r="H45" s="60" t="s">
        <v>4</v>
      </c>
      <c r="I45" s="1"/>
    </row>
    <row r="46" spans="1:9" ht="13.2" customHeight="1">
      <c r="E46" s="1"/>
      <c r="F46" s="6"/>
      <c r="G46" s="87">
        <v>3600</v>
      </c>
      <c r="H46" s="88">
        <v>42.5</v>
      </c>
      <c r="I46" s="1"/>
    </row>
    <row r="47" spans="1:9" ht="13.2" customHeight="1">
      <c r="E47" s="1"/>
      <c r="F47" s="6"/>
      <c r="G47" s="87">
        <v>3600</v>
      </c>
      <c r="H47" s="88">
        <v>49.7</v>
      </c>
      <c r="I47" s="1"/>
    </row>
    <row r="48" spans="1:9" ht="13.2" customHeight="1" thickBot="1">
      <c r="F48" s="91"/>
      <c r="G48" s="89">
        <v>3600</v>
      </c>
      <c r="H48" s="90">
        <v>42.5</v>
      </c>
      <c r="I48" s="1"/>
    </row>
    <row r="49" spans="1:9" ht="13.2" customHeight="1" thickBot="1">
      <c r="F49" s="1"/>
      <c r="G49" s="92">
        <v>3600</v>
      </c>
      <c r="H49" s="93">
        <v>49.7</v>
      </c>
      <c r="I49" s="1"/>
    </row>
    <row r="50" spans="1:9" ht="13.2" customHeight="1">
      <c r="A50" s="1"/>
      <c r="B50" s="1"/>
      <c r="C50" s="2"/>
      <c r="F50" s="1"/>
      <c r="G50" s="1"/>
      <c r="H50" s="1"/>
      <c r="I50" s="1"/>
    </row>
    <row r="51" spans="1:9" ht="13.2" customHeight="1">
      <c r="A51" s="1"/>
      <c r="B51" s="1"/>
      <c r="C51" s="2"/>
      <c r="F51" s="1"/>
      <c r="G51" s="1"/>
      <c r="H51" s="1"/>
      <c r="I51" s="1"/>
    </row>
    <row r="52" spans="1:9" ht="13.2" customHeight="1">
      <c r="A52" s="1"/>
      <c r="B52" s="1"/>
      <c r="C52" s="2"/>
      <c r="F52" s="1"/>
      <c r="G52" s="1"/>
      <c r="H52" s="1"/>
      <c r="I52" s="1"/>
    </row>
    <row r="53" spans="1:9" ht="13.2" customHeight="1">
      <c r="A53" s="1"/>
      <c r="B53" s="1"/>
      <c r="C53" s="2"/>
      <c r="F53" s="1"/>
      <c r="G53" s="1"/>
      <c r="H53" s="1"/>
      <c r="I53" s="1"/>
    </row>
    <row r="54" spans="1:9" ht="13.2" customHeight="1">
      <c r="A54" s="1"/>
      <c r="B54" s="1"/>
      <c r="C54" s="2"/>
      <c r="F54" s="1"/>
      <c r="G54" s="1"/>
      <c r="H54" s="1"/>
      <c r="I54" s="1"/>
    </row>
    <row r="55" spans="1:9" ht="13.2" customHeight="1">
      <c r="A55" s="1"/>
      <c r="B55" s="1"/>
      <c r="C55" s="2"/>
      <c r="F55" s="1"/>
      <c r="G55" s="1"/>
      <c r="H55" s="1"/>
      <c r="I55" s="1"/>
    </row>
    <row r="56" spans="1:9" ht="13.2" customHeight="1">
      <c r="A56" s="1"/>
      <c r="B56" s="1"/>
      <c r="C56" s="2"/>
      <c r="G56" s="1"/>
      <c r="H56" s="1"/>
    </row>
    <row r="57" spans="1:9" ht="13.2" customHeight="1">
      <c r="A57" s="1"/>
      <c r="B57" s="1"/>
      <c r="C57" s="2"/>
    </row>
    <row r="58" spans="1:9" ht="13.2" customHeight="1">
      <c r="A58" s="1"/>
      <c r="B58" s="1"/>
      <c r="C58" s="2"/>
    </row>
    <row r="59" spans="1:9" ht="13.2" customHeight="1">
      <c r="A59" s="1"/>
      <c r="B59" s="1"/>
      <c r="C59" s="2"/>
    </row>
    <row r="60" spans="1:9" ht="13.2" customHeight="1">
      <c r="A60" s="1"/>
      <c r="B60" s="1"/>
      <c r="C60" s="2"/>
    </row>
    <row r="61" spans="1:9" ht="13.2" customHeight="1">
      <c r="A61" s="1"/>
      <c r="B61" s="1"/>
      <c r="C61" s="2"/>
    </row>
    <row r="62" spans="1:9" ht="13.2" customHeight="1">
      <c r="A62" s="1"/>
      <c r="B62" s="1"/>
      <c r="C62" s="2"/>
    </row>
    <row r="63" spans="1:9" ht="13.2" customHeight="1">
      <c r="A63" s="1"/>
      <c r="B63" s="1"/>
      <c r="C63" s="2"/>
    </row>
    <row r="64" spans="1:9" ht="13.2" customHeight="1">
      <c r="A64" s="1"/>
      <c r="B64" s="1"/>
      <c r="C64" s="2"/>
    </row>
    <row r="65" spans="2:3" ht="13.2" customHeight="1">
      <c r="B65" s="1"/>
      <c r="C65" s="2"/>
    </row>
    <row r="66" spans="2:3" ht="13.2" customHeight="1">
      <c r="B66" s="1"/>
      <c r="C66" s="2"/>
    </row>
    <row r="67" spans="2:3" ht="13.2" customHeight="1">
      <c r="B67" s="1"/>
      <c r="C67" s="2"/>
    </row>
    <row r="68" spans="2:3" ht="13.2" customHeight="1">
      <c r="B68" s="1"/>
      <c r="C68" s="2"/>
    </row>
    <row r="69" spans="2:3" ht="13.2" customHeight="1">
      <c r="B69" s="1"/>
      <c r="C69" s="2"/>
    </row>
    <row r="70" spans="2:3" ht="13.2" customHeight="1">
      <c r="B70" s="1"/>
      <c r="C70" s="2"/>
    </row>
    <row r="71" spans="2:3" ht="13.2" customHeight="1">
      <c r="B71" s="1"/>
      <c r="C71" s="2"/>
    </row>
    <row r="72" spans="2:3" ht="13.2" customHeight="1">
      <c r="B72" s="1"/>
      <c r="C72" s="2"/>
    </row>
  </sheetData>
  <sheetProtection formatCells="0" formatColumns="0"/>
  <protectedRanges>
    <protectedRange sqref="B4 B6 B8:B10 D1 G4:G6 F1 G9" name="Bereik1"/>
  </protectedRanges>
  <printOptions horizontalCentered="1" verticalCentered="1"/>
  <pageMargins left="0" right="0" top="0" bottom="0" header="0" footer="0"/>
  <pageSetup paperSize="9" scale="96" orientation="landscape" r:id="rId1"/>
  <headerFooter alignWithMargins="0">
    <oddHeader>Weight and Balance</oddHeader>
    <oddFooter>Weight and Balance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N724CP</vt:lpstr>
    </vt:vector>
  </TitlesOfParts>
  <Company>W. &amp; W. vastgoed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Balance</dc:title>
  <dc:subject>Weight and Balance</dc:subject>
  <dc:creator>M. warmerdam</dc:creator>
  <cp:lastModifiedBy>Marc Sobel</cp:lastModifiedBy>
  <cp:lastPrinted>2019-11-03T01:31:53Z</cp:lastPrinted>
  <dcterms:created xsi:type="dcterms:W3CDTF">2002-10-24T07:32:22Z</dcterms:created>
  <dcterms:modified xsi:type="dcterms:W3CDTF">2019-11-08T05:32:27Z</dcterms:modified>
</cp:coreProperties>
</file>